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é Correia\Documents\ISEG\Exercícios\"/>
    </mc:Choice>
  </mc:AlternateContent>
  <xr:revisionPtr revIDLastSave="0" documentId="13_ncr:1_{A2AF497C-45AB-438A-9778-F04A08A95447}" xr6:coauthVersionLast="47" xr6:coauthVersionMax="47" xr10:uidLastSave="{00000000-0000-0000-0000-000000000000}"/>
  <bookViews>
    <workbookView xWindow="-104" yWindow="-104" windowWidth="22326" windowHeight="11947" activeTab="1" xr2:uid="{00000000-000D-0000-FFFF-FFFF00000000}"/>
  </bookViews>
  <sheets>
    <sheet name="5.2" sheetId="2" r:id="rId1"/>
    <sheet name="5.1" sheetId="1" r:id="rId2"/>
    <sheet name="Folha3" sheetId="5" r:id="rId3"/>
  </sheets>
  <definedNames>
    <definedName name="OLE_LINK15" localSheetId="0">'5.2'!$A$52</definedName>
    <definedName name="OLE_LINK19" localSheetId="0">'5.2'!$D$52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2" l="1"/>
  <c r="B19" i="2"/>
  <c r="B16" i="2"/>
  <c r="B22" i="2" s="1"/>
  <c r="C21" i="2" s="1"/>
  <c r="B10" i="2"/>
  <c r="C9" i="2" s="1"/>
  <c r="E19" i="2"/>
  <c r="E17" i="2"/>
  <c r="E16" i="2"/>
  <c r="E6" i="2"/>
  <c r="E8" i="2"/>
  <c r="N18" i="1"/>
  <c r="B13" i="1"/>
  <c r="C12" i="1" s="1"/>
  <c r="K14" i="5"/>
  <c r="E31" i="5"/>
  <c r="D31" i="5"/>
  <c r="C31" i="5"/>
  <c r="B16" i="5"/>
  <c r="C16" i="5" s="1"/>
  <c r="D16" i="5" s="1"/>
  <c r="E16" i="5" s="1"/>
  <c r="B4" i="5"/>
  <c r="B17" i="5" s="1"/>
  <c r="E11" i="1"/>
  <c r="E12" i="1"/>
  <c r="C11" i="1" l="1"/>
  <c r="C13" i="1" s="1"/>
  <c r="C16" i="2"/>
  <c r="C17" i="2"/>
  <c r="F17" i="2" s="1"/>
  <c r="C19" i="2"/>
  <c r="C20" i="2"/>
  <c r="H20" i="2" s="1"/>
  <c r="F19" i="2"/>
  <c r="C6" i="2"/>
  <c r="F6" i="2" s="1"/>
  <c r="C8" i="2"/>
  <c r="F8" i="2" s="1"/>
  <c r="F10" i="2" s="1"/>
  <c r="G12" i="1"/>
  <c r="G11" i="1"/>
  <c r="B22" i="5"/>
  <c r="D19" i="5"/>
  <c r="D23" i="5" s="1"/>
  <c r="E19" i="5"/>
  <c r="E23" i="5" s="1"/>
  <c r="C18" i="5"/>
  <c r="F16" i="2" l="1"/>
  <c r="H19" i="2" s="1"/>
  <c r="C22" i="2"/>
  <c r="G13" i="1"/>
  <c r="C19" i="5"/>
  <c r="C23" i="5" s="1"/>
  <c r="C20" i="5"/>
  <c r="C24" i="5" s="1"/>
  <c r="C26" i="5"/>
  <c r="C27" i="5" s="1"/>
  <c r="B30" i="5"/>
  <c r="B28" i="5" s="1"/>
  <c r="B32" i="5" s="1"/>
  <c r="E27" i="2" l="1"/>
  <c r="E28" i="2" s="1"/>
  <c r="B34" i="5"/>
  <c r="H31" i="5" s="1"/>
  <c r="H32" i="5"/>
  <c r="C21" i="5"/>
  <c r="D18" i="5" s="1"/>
  <c r="C25" i="5"/>
  <c r="C28" i="5"/>
  <c r="C29" i="5" s="1"/>
  <c r="C32" i="5" l="1"/>
  <c r="C34" i="5" s="1"/>
  <c r="D20" i="5"/>
  <c r="D24" i="5" s="1"/>
  <c r="D21" i="5"/>
  <c r="E18" i="5" s="1"/>
  <c r="D26" i="5"/>
  <c r="D27" i="5" s="1"/>
  <c r="D28" i="5" l="1"/>
  <c r="D29" i="5" s="1"/>
  <c r="D25" i="5"/>
  <c r="D32" i="5" s="1"/>
  <c r="D34" i="5" s="1"/>
  <c r="E20" i="5"/>
  <c r="E24" i="5" s="1"/>
  <c r="E21" i="5"/>
  <c r="E26" i="5"/>
  <c r="E27" i="5" s="1"/>
  <c r="E28" i="5" l="1"/>
  <c r="E29" i="5" s="1"/>
  <c r="E25" i="5"/>
  <c r="E32" i="5" l="1"/>
  <c r="E34" i="5" s="1"/>
</calcChain>
</file>

<file path=xl/sharedStrings.xml><?xml version="1.0" encoding="utf-8"?>
<sst xmlns="http://schemas.openxmlformats.org/spreadsheetml/2006/main" count="97" uniqueCount="80">
  <si>
    <r>
      <t>Situação Inicial</t>
    </r>
    <r>
      <rPr>
        <sz val="12"/>
        <rFont val="Times New Roman"/>
        <family val="1"/>
      </rPr>
      <t>:</t>
    </r>
  </si>
  <si>
    <t>Valor</t>
  </si>
  <si>
    <t>Quota</t>
  </si>
  <si>
    <t>KE</t>
  </si>
  <si>
    <t>KEC</t>
  </si>
  <si>
    <t>KC = CMC</t>
  </si>
  <si>
    <t>Capitais Alheios</t>
  </si>
  <si>
    <t>Capitais Próprios</t>
  </si>
  <si>
    <t>Total</t>
  </si>
  <si>
    <t>Dados</t>
  </si>
  <si>
    <t>Taxa de IRC</t>
  </si>
  <si>
    <t>Resolução do Exercício Prático N.º 4.2</t>
  </si>
  <si>
    <t>KC</t>
  </si>
  <si>
    <t>TIR</t>
  </si>
  <si>
    <t xml:space="preserve"> Taxa de juro anual:</t>
  </si>
  <si>
    <t>Reembolsos</t>
  </si>
  <si>
    <t>Imposto de selo:</t>
  </si>
  <si>
    <r>
      <t>1- Financiamento (A</t>
    </r>
    <r>
      <rPr>
        <vertAlign val="subscript"/>
        <sz val="11"/>
        <color indexed="8"/>
        <rFont val="Garamond"/>
        <family val="1"/>
      </rPr>
      <t>0</t>
    </r>
    <r>
      <rPr>
        <sz val="11"/>
        <color indexed="8"/>
        <rFont val="Garamond"/>
        <family val="1"/>
      </rPr>
      <t>)</t>
    </r>
  </si>
  <si>
    <r>
      <t>2- Cap. dívida inicial (A</t>
    </r>
    <r>
      <rPr>
        <vertAlign val="subscript"/>
        <sz val="11"/>
        <color indexed="8"/>
        <rFont val="Garamond"/>
        <family val="1"/>
      </rPr>
      <t>k-1</t>
    </r>
    <r>
      <rPr>
        <sz val="11"/>
        <color indexed="8"/>
        <rFont val="Garamond"/>
        <family val="1"/>
      </rPr>
      <t>)</t>
    </r>
  </si>
  <si>
    <r>
      <t>3- Reembolsos (R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</si>
  <si>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4- Juros (J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</si>
  <si>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t>Cash-Flow Actualizados</t>
  </si>
  <si>
    <t>VA</t>
  </si>
  <si>
    <t>Custo Actual</t>
  </si>
  <si>
    <t>Empréstimo Externo</t>
  </si>
  <si>
    <t>Montante</t>
  </si>
  <si>
    <t>GBP</t>
  </si>
  <si>
    <t>Câmbio de Tomada</t>
  </si>
  <si>
    <t>€</t>
  </si>
  <si>
    <t>Taxa média anual de depreciação do EUR face à GBP</t>
  </si>
  <si>
    <t>Pagamento de Juros</t>
  </si>
  <si>
    <t>anualmente</t>
  </si>
  <si>
    <t>Comissões</t>
  </si>
  <si>
    <t>flat antecipada</t>
  </si>
  <si>
    <r>
      <t>0- Taxa de Câmbio (TC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</si>
  <si>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5- Cap. dívida final (A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</si>
  <si>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6- Financiamento (A'</t>
    </r>
    <r>
      <rPr>
        <vertAlign val="subscript"/>
        <sz val="11"/>
        <color indexed="8"/>
        <rFont val="Garamond"/>
        <family val="1"/>
      </rPr>
      <t>0</t>
    </r>
    <r>
      <rPr>
        <sz val="11"/>
        <color indexed="8"/>
        <rFont val="Garamond"/>
        <family val="1"/>
      </rPr>
      <t>)</t>
    </r>
  </si>
  <si>
    <r>
      <t>7- Reembolsos (R'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</si>
  <si>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8- Juros (J'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</si>
  <si>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9- Efeito Fiscal Juros (J</t>
    </r>
    <r>
      <rPr>
        <vertAlign val="subscript"/>
        <sz val="11"/>
        <color indexed="8"/>
        <rFont val="Garamond"/>
        <family val="1"/>
      </rPr>
      <t>k</t>
    </r>
    <r>
      <rPr>
        <sz val="11"/>
        <rFont val="Garamond"/>
        <family val="1"/>
      </rPr>
      <t>´</t>
    </r>
    <r>
      <rPr>
        <sz val="11"/>
        <color indexed="8"/>
        <rFont val="Garamond"/>
        <family val="1"/>
      </rPr>
      <t>t)</t>
    </r>
  </si>
  <si>
    <r>
      <t>10- Diferenças Cambiais (D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</si>
  <si>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11- Efeito Fiscal Dif. Camb. (D</t>
    </r>
    <r>
      <rPr>
        <vertAlign val="subscript"/>
        <sz val="11"/>
        <color indexed="8"/>
        <rFont val="Garamond"/>
        <family val="1"/>
      </rPr>
      <t>k</t>
    </r>
    <r>
      <rPr>
        <sz val="11"/>
        <rFont val="Garamond"/>
        <family val="1"/>
      </rPr>
      <t>´</t>
    </r>
    <r>
      <rPr>
        <sz val="11"/>
        <color indexed="8"/>
        <rFont val="Garamond"/>
        <family val="1"/>
      </rPr>
      <t>t)</t>
    </r>
  </si>
  <si>
    <r>
      <t>12- Imposto Selo  (I</t>
    </r>
    <r>
      <rPr>
        <vertAlign val="subscript"/>
        <sz val="11"/>
        <color indexed="8"/>
        <rFont val="Garamond"/>
        <family val="1"/>
      </rPr>
      <t>k</t>
    </r>
    <r>
      <rPr>
        <sz val="11"/>
        <color indexed="8"/>
        <rFont val="Garamond"/>
        <family val="1"/>
      </rPr>
      <t>)</t>
    </r>
  </si>
  <si>
    <r>
      <t>13- Efeito Fiscal Imp. Selo (I</t>
    </r>
    <r>
      <rPr>
        <vertAlign val="subscript"/>
        <sz val="11"/>
        <color indexed="8"/>
        <rFont val="Garamond"/>
        <family val="1"/>
      </rPr>
      <t>k</t>
    </r>
    <r>
      <rPr>
        <sz val="11"/>
        <rFont val="Garamond"/>
        <family val="1"/>
      </rPr>
      <t>´</t>
    </r>
    <r>
      <rPr>
        <sz val="11"/>
        <color indexed="8"/>
        <rFont val="Garamond"/>
        <family val="1"/>
      </rPr>
      <t>t)</t>
    </r>
  </si>
  <si>
    <t>14- Comissões</t>
  </si>
  <si>
    <r>
      <t xml:space="preserve">15- Efeito Fiscal Comissões </t>
    </r>
    <r>
      <rPr>
        <vertAlign val="superscript"/>
        <sz val="11"/>
        <rFont val="Garamond"/>
        <family val="1"/>
      </rPr>
      <t>(*)</t>
    </r>
  </si>
  <si>
    <t>Cash-Flow (6-7-8+9+11-12+13-14+15)</t>
  </si>
  <si>
    <t>wacc</t>
  </si>
  <si>
    <t xml:space="preserve">        Emp. Bancários     </t>
  </si>
  <si>
    <t xml:space="preserve">        Fornecedores</t>
  </si>
  <si>
    <r>
      <t>Situação Final</t>
    </r>
    <r>
      <rPr>
        <sz val="12"/>
        <rFont val="Times New Roman"/>
        <family val="1"/>
      </rPr>
      <t>:</t>
    </r>
  </si>
  <si>
    <t xml:space="preserve">        Existente</t>
  </si>
  <si>
    <t xml:space="preserve">        Novo</t>
  </si>
  <si>
    <t xml:space="preserve">        Emp. Bancários (Exist.)</t>
  </si>
  <si>
    <t xml:space="preserve">        Emp. Bancários (Novo)</t>
  </si>
  <si>
    <t>i</t>
  </si>
  <si>
    <r>
      <t>0,79</t>
    </r>
    <r>
      <rPr>
        <i/>
        <sz val="12"/>
        <rFont val="Times New Roman"/>
        <family val="1"/>
      </rPr>
      <t xml:space="preserve"> i</t>
    </r>
  </si>
  <si>
    <r>
      <t>0,151156+ 0,207375</t>
    </r>
    <r>
      <rPr>
        <i/>
        <sz val="12"/>
        <rFont val="Times New Roman"/>
        <family val="1"/>
      </rPr>
      <t xml:space="preserve"> i</t>
    </r>
  </si>
  <si>
    <r>
      <t>0,1975</t>
    </r>
    <r>
      <rPr>
        <i/>
        <sz val="12"/>
        <rFont val="Times New Roman"/>
        <family val="1"/>
      </rPr>
      <t xml:space="preserve"> i</t>
    </r>
  </si>
  <si>
    <t>Resolução do Exercício Prático 5.6</t>
  </si>
  <si>
    <t xml:space="preserve">     Períodos</t>
  </si>
  <si>
    <t>Acções de A</t>
  </si>
  <si>
    <t>Acções de B</t>
  </si>
  <si>
    <t xml:space="preserve">Acções de C </t>
  </si>
  <si>
    <t>Média</t>
  </si>
  <si>
    <t>Variância</t>
  </si>
  <si>
    <t>Desvio Padrão</t>
  </si>
  <si>
    <r>
      <t>Cov</t>
    </r>
    <r>
      <rPr>
        <vertAlign val="subscript"/>
        <sz val="12"/>
        <rFont val="Times New Roman"/>
        <family val="1"/>
      </rPr>
      <t>AB</t>
    </r>
    <r>
      <rPr>
        <sz val="12"/>
        <rFont val="Times New Roman"/>
        <family val="1"/>
      </rPr>
      <t>= 0,00188</t>
    </r>
  </si>
  <si>
    <r>
      <t>r</t>
    </r>
    <r>
      <rPr>
        <vertAlign val="subscript"/>
        <sz val="12"/>
        <rFont val="Times New Roman"/>
        <family val="1"/>
      </rPr>
      <t>AB</t>
    </r>
    <r>
      <rPr>
        <sz val="12"/>
        <rFont val="Times New Roman"/>
        <family val="1"/>
      </rPr>
      <t>= -0,228158</t>
    </r>
  </si>
  <si>
    <r>
      <t>Cov</t>
    </r>
    <r>
      <rPr>
        <vertAlign val="subscript"/>
        <sz val="12"/>
        <rFont val="Times New Roman"/>
        <family val="1"/>
      </rPr>
      <t>BC</t>
    </r>
    <r>
      <rPr>
        <sz val="12"/>
        <rFont val="Times New Roman"/>
        <family val="1"/>
      </rPr>
      <t>= -0,01522</t>
    </r>
  </si>
  <si>
    <r>
      <t>r</t>
    </r>
    <r>
      <rPr>
        <vertAlign val="subscript"/>
        <sz val="12"/>
        <rFont val="Times New Roman"/>
        <family val="1"/>
      </rPr>
      <t>BC</t>
    </r>
    <r>
      <rPr>
        <sz val="12"/>
        <rFont val="Times New Roman"/>
        <family val="1"/>
      </rPr>
      <t>= 0,9916423</t>
    </r>
  </si>
  <si>
    <r>
      <t>Cov</t>
    </r>
    <r>
      <rPr>
        <vertAlign val="subscript"/>
        <sz val="12"/>
        <rFont val="Times New Roman"/>
        <family val="1"/>
      </rPr>
      <t>AC</t>
    </r>
    <r>
      <rPr>
        <sz val="12"/>
        <rFont val="Times New Roman"/>
        <family val="1"/>
      </rPr>
      <t>= -0,00294</t>
    </r>
  </si>
  <si>
    <r>
      <t>r</t>
    </r>
    <r>
      <rPr>
        <vertAlign val="subscript"/>
        <sz val="12"/>
        <rFont val="Times New Roman"/>
        <family val="1"/>
      </rPr>
      <t>AC</t>
    </r>
    <r>
      <rPr>
        <sz val="12"/>
        <rFont val="Times New Roman"/>
        <family val="1"/>
      </rPr>
      <t>= -0,343125</t>
    </r>
  </si>
  <si>
    <t xml:space="preserve">a)  B e C têm maior rendibilidade esperada = 4%. C apresenta maior risco. </t>
  </si>
  <si>
    <t xml:space="preserve">b) </t>
  </si>
  <si>
    <t xml:space="preserve">Coeficiente variação A = 0,00678 / 0,02 = 3,39 </t>
  </si>
  <si>
    <t xml:space="preserve">Coeficiente variação B = 3,03 </t>
  </si>
  <si>
    <t xml:space="preserve">Coeficiente variação A = 3,15 </t>
  </si>
  <si>
    <t xml:space="preserve">B apresenta menor risco. Escolher B. </t>
  </si>
  <si>
    <t>Com rendibilidades diferentes, a acção apresenta maior volatilidade, variação maior em relação à média, portanto é mais arriscada.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</si>
</sst>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0.0%"/>
    <numFmt numFmtId="165" formatCode="#,##0.00_ ;\-#,##0.00\ "/>
    <numFmt numFmtId="166" formatCode="0.0000"/>
    <numFmt numFmtId="167" formatCode="#\ ###\ ##0\ ;[Red]\(#\ ###\ ##0\)"/>
    <numFmt numFmtId="168" formatCode="0.000000"/>
  </numFmts>
  <fonts count="22">
    <font>
      <sz val="10"/>
      <name val="Arial"/>
    </font>
    <font>
      <sz val="10"/>
      <name val="Arial"/>
    </font>
    <font>
      <sz val="12"/>
      <name val="Abadi MT Condensed Light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Garamond"/>
      <family val="1"/>
    </font>
    <font>
      <b/>
      <i/>
      <sz val="11"/>
      <name val="Garamond"/>
      <family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  <font>
      <vertAlign val="subscript"/>
      <sz val="11"/>
      <color indexed="8"/>
      <name val="Garamond"/>
      <family val="1"/>
    </font>
    <font>
      <b/>
      <i/>
      <sz val="11"/>
      <color indexed="8"/>
      <name val="Garamond"/>
      <family val="1"/>
    </font>
    <font>
      <vertAlign val="superscript"/>
      <sz val="11"/>
      <name val="Garamond"/>
      <family val="1"/>
    </font>
    <font>
      <sz val="4"/>
      <name val="Times New Roman"/>
      <family val="1"/>
    </font>
    <font>
      <vertAlign val="subscript"/>
      <sz val="12"/>
      <name val="Times New Roman"/>
      <family val="1"/>
    </font>
    <font>
      <sz val="12"/>
      <name val="Symbol"/>
      <family val="1"/>
      <charset val="2"/>
    </font>
    <font>
      <sz val="16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justify"/>
    </xf>
    <xf numFmtId="9" fontId="7" fillId="0" borderId="0" xfId="0" applyNumberFormat="1" applyFont="1"/>
    <xf numFmtId="165" fontId="0" fillId="0" borderId="0" xfId="0" applyNumberFormat="1"/>
    <xf numFmtId="10" fontId="7" fillId="0" borderId="0" xfId="1" applyNumberFormat="1" applyFont="1" applyAlignment="1"/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166" fontId="7" fillId="0" borderId="2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  <xf numFmtId="166" fontId="7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3" fontId="7" fillId="0" borderId="2" xfId="0" applyNumberFormat="1" applyFont="1" applyBorder="1" applyAlignment="1">
      <alignment horizontal="right" vertical="top" wrapText="1"/>
    </xf>
    <xf numFmtId="0" fontId="10" fillId="0" borderId="0" xfId="0" applyFont="1"/>
    <xf numFmtId="167" fontId="10" fillId="0" borderId="0" xfId="0" applyNumberFormat="1" applyFont="1"/>
    <xf numFmtId="167" fontId="10" fillId="2" borderId="0" xfId="0" applyNumberFormat="1" applyFont="1" applyFill="1"/>
    <xf numFmtId="0" fontId="11" fillId="0" borderId="0" xfId="0" applyFont="1"/>
    <xf numFmtId="0" fontId="10" fillId="0" borderId="0" xfId="0" applyFont="1" applyAlignment="1">
      <alignment horizontal="justify"/>
    </xf>
    <xf numFmtId="9" fontId="10" fillId="2" borderId="0" xfId="1" applyFont="1" applyFill="1" applyBorder="1"/>
    <xf numFmtId="0" fontId="10" fillId="0" borderId="0" xfId="0" applyFont="1" applyAlignment="1">
      <alignment horizontal="left"/>
    </xf>
    <xf numFmtId="0" fontId="10" fillId="0" borderId="13" xfId="0" applyFont="1" applyBorder="1" applyAlignment="1">
      <alignment horizontal="right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vertical="top" wrapText="1"/>
    </xf>
    <xf numFmtId="4" fontId="13" fillId="0" borderId="17" xfId="0" applyNumberFormat="1" applyFont="1" applyBorder="1" applyAlignment="1">
      <alignment horizontal="right" vertical="top" wrapText="1"/>
    </xf>
    <xf numFmtId="4" fontId="10" fillId="0" borderId="17" xfId="0" applyNumberFormat="1" applyFont="1" applyBorder="1" applyAlignment="1">
      <alignment horizontal="right" vertical="top" wrapText="1"/>
    </xf>
    <xf numFmtId="0" fontId="15" fillId="0" borderId="14" xfId="0" applyFont="1" applyBorder="1" applyAlignment="1">
      <alignment vertical="top" wrapText="1"/>
    </xf>
    <xf numFmtId="4" fontId="13" fillId="0" borderId="15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0" fontId="10" fillId="0" borderId="0" xfId="1" applyNumberFormat="1" applyFont="1"/>
    <xf numFmtId="4" fontId="10" fillId="2" borderId="0" xfId="0" applyNumberFormat="1" applyFont="1" applyFill="1"/>
    <xf numFmtId="164" fontId="10" fillId="2" borderId="0" xfId="1" applyNumberFormat="1" applyFont="1" applyFill="1" applyBorder="1"/>
    <xf numFmtId="166" fontId="13" fillId="0" borderId="17" xfId="0" applyNumberFormat="1" applyFont="1" applyBorder="1" applyAlignment="1">
      <alignment horizontal="right" vertical="top" wrapText="1"/>
    </xf>
    <xf numFmtId="168" fontId="13" fillId="0" borderId="17" xfId="0" applyNumberFormat="1" applyFont="1" applyBorder="1" applyAlignment="1">
      <alignment horizontal="right" vertical="top" wrapText="1"/>
    </xf>
    <xf numFmtId="0" fontId="10" fillId="0" borderId="17" xfId="0" applyFont="1" applyBorder="1" applyAlignment="1">
      <alignment horizontal="right" vertical="top" wrapText="1"/>
    </xf>
    <xf numFmtId="0" fontId="13" fillId="0" borderId="18" xfId="0" applyFont="1" applyBorder="1" applyAlignment="1">
      <alignment vertical="top" wrapText="1"/>
    </xf>
    <xf numFmtId="0" fontId="10" fillId="0" borderId="19" xfId="0" applyFont="1" applyBorder="1" applyAlignment="1">
      <alignment horizontal="right" vertical="top" wrapText="1"/>
    </xf>
    <xf numFmtId="4" fontId="13" fillId="0" borderId="19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9" fontId="0" fillId="0" borderId="0" xfId="0" applyNumberFormat="1"/>
    <xf numFmtId="8" fontId="0" fillId="0" borderId="0" xfId="0" applyNumberFormat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justify" vertical="center"/>
    </xf>
    <xf numFmtId="9" fontId="7" fillId="0" borderId="28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justify" vertical="center"/>
    </xf>
    <xf numFmtId="9" fontId="7" fillId="0" borderId="26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7"/>
  <sheetViews>
    <sheetView workbookViewId="0">
      <selection activeCell="B1" sqref="B1"/>
    </sheetView>
  </sheetViews>
  <sheetFormatPr defaultRowHeight="12.7"/>
  <cols>
    <col min="1" max="1" width="36.109375" customWidth="1"/>
    <col min="2" max="2" width="20.44140625" customWidth="1"/>
    <col min="3" max="3" width="18.109375" customWidth="1"/>
    <col min="4" max="4" width="14.44140625" customWidth="1"/>
    <col min="5" max="5" width="11.6640625" customWidth="1"/>
    <col min="6" max="6" width="17.109375" customWidth="1"/>
  </cols>
  <sheetData>
    <row r="3" spans="1:6" ht="15.55">
      <c r="A3" s="61" t="s">
        <v>0</v>
      </c>
    </row>
    <row r="4" spans="1:6" ht="16.149999999999999" thickBot="1">
      <c r="A4" s="58"/>
    </row>
    <row r="5" spans="1:6" ht="16.7" thickTop="1" thickBot="1">
      <c r="A5" s="62"/>
      <c r="B5" s="63" t="s">
        <v>1</v>
      </c>
      <c r="C5" s="64" t="s">
        <v>2</v>
      </c>
      <c r="D5" s="64" t="s">
        <v>3</v>
      </c>
      <c r="E5" s="64" t="s">
        <v>4</v>
      </c>
      <c r="F5" s="64" t="s">
        <v>47</v>
      </c>
    </row>
    <row r="6" spans="1:6" ht="16.149999999999999" thickTop="1">
      <c r="A6" s="65" t="s">
        <v>7</v>
      </c>
      <c r="B6" s="66">
        <v>45000</v>
      </c>
      <c r="C6" s="67">
        <f>B6/B10</f>
        <v>0.36</v>
      </c>
      <c r="D6" s="67">
        <v>0.08</v>
      </c>
      <c r="E6" s="67">
        <f>D6</f>
        <v>0.08</v>
      </c>
      <c r="F6" s="67">
        <f>E6*C6</f>
        <v>2.8799999999999999E-2</v>
      </c>
    </row>
    <row r="7" spans="1:6" ht="15.55">
      <c r="A7" s="65" t="s">
        <v>6</v>
      </c>
      <c r="B7" s="66"/>
      <c r="C7" s="67"/>
      <c r="D7" s="67"/>
      <c r="E7" s="67"/>
      <c r="F7" s="67"/>
    </row>
    <row r="8" spans="1:6" ht="15.55">
      <c r="A8" s="65" t="s">
        <v>48</v>
      </c>
      <c r="B8" s="66">
        <v>60000</v>
      </c>
      <c r="C8" s="67">
        <f>B8/B10</f>
        <v>0.48</v>
      </c>
      <c r="D8" s="67">
        <v>0.05</v>
      </c>
      <c r="E8" s="67">
        <f>D8*(1-0.21)</f>
        <v>3.9500000000000007E-2</v>
      </c>
      <c r="F8" s="67">
        <f>E8*C8</f>
        <v>1.8960000000000001E-2</v>
      </c>
    </row>
    <row r="9" spans="1:6" ht="16.149999999999999" thickBot="1">
      <c r="A9" s="68" t="s">
        <v>49</v>
      </c>
      <c r="B9" s="69">
        <v>20000</v>
      </c>
      <c r="C9" s="70">
        <f>B9/B10</f>
        <v>0.16</v>
      </c>
      <c r="D9" s="70">
        <v>0</v>
      </c>
      <c r="E9" s="70">
        <v>0</v>
      </c>
      <c r="F9" s="70">
        <v>0</v>
      </c>
    </row>
    <row r="10" spans="1:6" ht="16.149999999999999" thickBot="1">
      <c r="A10" s="71" t="s">
        <v>8</v>
      </c>
      <c r="B10" s="72">
        <f>B9+B8+B6</f>
        <v>125000</v>
      </c>
      <c r="C10" s="73">
        <v>1</v>
      </c>
      <c r="D10" s="74">
        <v>0</v>
      </c>
      <c r="E10" s="74"/>
      <c r="F10" s="73">
        <f>SUM(F6:F9)</f>
        <v>4.7759999999999997E-2</v>
      </c>
    </row>
    <row r="11" spans="1:6" ht="16.149999999999999" thickTop="1">
      <c r="A11" s="58"/>
    </row>
    <row r="12" spans="1:6" ht="15.55">
      <c r="A12" s="61" t="s">
        <v>50</v>
      </c>
    </row>
    <row r="13" spans="1:6" ht="16.149999999999999" thickBot="1">
      <c r="A13" s="58"/>
    </row>
    <row r="14" spans="1:6" ht="16.7" thickTop="1" thickBot="1">
      <c r="A14" s="62"/>
      <c r="B14" s="63" t="s">
        <v>1</v>
      </c>
      <c r="C14" s="64" t="s">
        <v>2</v>
      </c>
      <c r="D14" s="64" t="s">
        <v>3</v>
      </c>
      <c r="E14" s="64" t="s">
        <v>4</v>
      </c>
      <c r="F14" s="64" t="s">
        <v>47</v>
      </c>
    </row>
    <row r="15" spans="1:6" ht="16.149999999999999" thickTop="1">
      <c r="A15" s="65" t="s">
        <v>7</v>
      </c>
      <c r="B15" s="66"/>
      <c r="C15" s="67"/>
      <c r="D15" s="67"/>
      <c r="E15" s="67"/>
      <c r="F15" s="67"/>
    </row>
    <row r="16" spans="1:6" ht="15.55">
      <c r="A16" s="65" t="s">
        <v>51</v>
      </c>
      <c r="B16" s="66">
        <f>B6</f>
        <v>45000</v>
      </c>
      <c r="C16" s="67">
        <f>B16/$B$22</f>
        <v>0.22500000000000001</v>
      </c>
      <c r="D16" s="67">
        <v>0.08</v>
      </c>
      <c r="E16" s="67">
        <f>D16</f>
        <v>0.08</v>
      </c>
      <c r="F16" s="67">
        <f>C16*E16</f>
        <v>1.8000000000000002E-2</v>
      </c>
    </row>
    <row r="17" spans="1:8" ht="15.55">
      <c r="A17" s="65" t="s">
        <v>52</v>
      </c>
      <c r="B17" s="66">
        <v>25000</v>
      </c>
      <c r="C17" s="67">
        <f>B17/$B$22</f>
        <v>0.125</v>
      </c>
      <c r="D17" s="67">
        <v>0.08</v>
      </c>
      <c r="E17" s="67">
        <f>D17</f>
        <v>0.08</v>
      </c>
      <c r="F17" s="67">
        <f>C17*E17</f>
        <v>0.01</v>
      </c>
    </row>
    <row r="18" spans="1:8" ht="15.55">
      <c r="A18" s="65" t="s">
        <v>6</v>
      </c>
      <c r="B18" s="66"/>
      <c r="C18" s="67"/>
      <c r="D18" s="67"/>
      <c r="E18" s="67"/>
      <c r="F18" s="67"/>
    </row>
    <row r="19" spans="1:8" ht="15.55">
      <c r="A19" s="65" t="s">
        <v>53</v>
      </c>
      <c r="B19" s="66">
        <f>B8</f>
        <v>60000</v>
      </c>
      <c r="C19" s="67">
        <f>B19/$B$22</f>
        <v>0.3</v>
      </c>
      <c r="D19" s="67">
        <v>0.05</v>
      </c>
      <c r="E19" s="67">
        <f>D19*(1-0.21)</f>
        <v>3.9500000000000007E-2</v>
      </c>
      <c r="F19" s="67">
        <f>C19*E19</f>
        <v>1.1850000000000001E-2</v>
      </c>
      <c r="H19">
        <f>F16+F17+F19</f>
        <v>3.9850000000000003E-2</v>
      </c>
    </row>
    <row r="20" spans="1:8" ht="15.55">
      <c r="A20" s="65" t="s">
        <v>54</v>
      </c>
      <c r="B20" s="66">
        <v>50000</v>
      </c>
      <c r="C20" s="67">
        <f>B20/$B$22</f>
        <v>0.25</v>
      </c>
      <c r="D20" s="75" t="s">
        <v>55</v>
      </c>
      <c r="E20" s="67" t="s">
        <v>56</v>
      </c>
      <c r="F20" s="67" t="s">
        <v>58</v>
      </c>
      <c r="H20">
        <f>C20*0.79</f>
        <v>0.19750000000000001</v>
      </c>
    </row>
    <row r="21" spans="1:8" ht="16.149999999999999" thickBot="1">
      <c r="A21" s="68" t="s">
        <v>49</v>
      </c>
      <c r="B21" s="69">
        <f>B9</f>
        <v>20000</v>
      </c>
      <c r="C21" s="77">
        <f>B21/$B$22</f>
        <v>0.1</v>
      </c>
      <c r="D21" s="70">
        <v>0</v>
      </c>
      <c r="E21" s="70">
        <v>0</v>
      </c>
      <c r="F21" s="70">
        <v>0</v>
      </c>
    </row>
    <row r="22" spans="1:8" ht="31.7" thickBot="1">
      <c r="A22" s="76" t="s">
        <v>8</v>
      </c>
      <c r="B22" s="72">
        <f>SUM(B16:B21)</f>
        <v>200000</v>
      </c>
      <c r="C22" s="73">
        <f>SUM(C16:C21)</f>
        <v>0.99999999999999989</v>
      </c>
      <c r="D22" s="74"/>
      <c r="E22" s="74"/>
      <c r="F22" s="73" t="s">
        <v>57</v>
      </c>
    </row>
    <row r="23" spans="1:8" ht="16.149999999999999" thickTop="1">
      <c r="A23" s="58"/>
    </row>
    <row r="24" spans="1:8" ht="15.55">
      <c r="A24" s="58"/>
    </row>
    <row r="27" spans="1:8">
      <c r="D27">
        <v>0.08</v>
      </c>
      <c r="E27">
        <f>D27-H19</f>
        <v>4.0149999999999998E-2</v>
      </c>
    </row>
    <row r="28" spans="1:8">
      <c r="E28">
        <f>E27/H20</f>
        <v>0.20329113924050632</v>
      </c>
    </row>
    <row r="39" spans="1:4" ht="17.3">
      <c r="A39" s="78" t="s">
        <v>59</v>
      </c>
    </row>
    <row r="40" spans="1:4" ht="16.149999999999999" thickBot="1">
      <c r="A40" s="79"/>
    </row>
    <row r="41" spans="1:4" ht="16.7" thickTop="1" thickBot="1">
      <c r="A41" s="80" t="s">
        <v>60</v>
      </c>
      <c r="B41" s="81" t="s">
        <v>61</v>
      </c>
      <c r="C41" s="81" t="s">
        <v>62</v>
      </c>
      <c r="D41" s="81" t="s">
        <v>63</v>
      </c>
    </row>
    <row r="42" spans="1:4" ht="16.149999999999999" thickTop="1">
      <c r="A42" s="82">
        <v>1</v>
      </c>
      <c r="B42" s="83">
        <v>0.08</v>
      </c>
      <c r="C42" s="83">
        <v>-0.15</v>
      </c>
      <c r="D42" s="83">
        <v>-0.17</v>
      </c>
    </row>
    <row r="43" spans="1:4" ht="15.55">
      <c r="A43" s="82">
        <v>2</v>
      </c>
      <c r="B43" s="83">
        <v>-0.05</v>
      </c>
      <c r="C43" s="83">
        <v>0.1</v>
      </c>
      <c r="D43" s="83">
        <v>0.11</v>
      </c>
    </row>
    <row r="44" spans="1:4" ht="15.55">
      <c r="A44" s="82">
        <v>3</v>
      </c>
      <c r="B44" s="83">
        <v>0.02</v>
      </c>
      <c r="C44" s="83">
        <v>-0.05</v>
      </c>
      <c r="D44" s="83">
        <v>-0.04</v>
      </c>
    </row>
    <row r="45" spans="1:4" ht="15.55">
      <c r="A45" s="82">
        <v>4</v>
      </c>
      <c r="B45" s="83">
        <v>-0.06</v>
      </c>
      <c r="C45" s="83">
        <v>0.12</v>
      </c>
      <c r="D45" s="83">
        <v>0.14000000000000001</v>
      </c>
    </row>
    <row r="46" spans="1:4" ht="16.149999999999999" thickBot="1">
      <c r="A46" s="84">
        <v>5</v>
      </c>
      <c r="B46" s="85">
        <v>0.11</v>
      </c>
      <c r="C46" s="85">
        <v>0.18</v>
      </c>
      <c r="D46" s="85">
        <v>0.16</v>
      </c>
    </row>
    <row r="47" spans="1:4" ht="13.85" thickTop="1" thickBot="1">
      <c r="A47" s="86"/>
      <c r="B47" s="86"/>
      <c r="C47" s="86"/>
      <c r="D47" s="86"/>
    </row>
    <row r="48" spans="1:4" ht="16.7" thickTop="1" thickBot="1">
      <c r="A48" s="87" t="s">
        <v>64</v>
      </c>
      <c r="B48" s="85">
        <v>0.02</v>
      </c>
      <c r="C48" s="85">
        <v>0.04</v>
      </c>
      <c r="D48" s="85">
        <v>0.04</v>
      </c>
    </row>
    <row r="49" spans="1:4" ht="16.7" thickTop="1" thickBot="1">
      <c r="A49" s="87" t="s">
        <v>65</v>
      </c>
      <c r="B49" s="88">
        <v>4.5999999999999999E-3</v>
      </c>
      <c r="C49" s="88">
        <v>1.4760000000000001E-2</v>
      </c>
      <c r="D49" s="88">
        <v>1.5959999999999998E-2</v>
      </c>
    </row>
    <row r="50" spans="1:4" ht="16.7" thickTop="1" thickBot="1">
      <c r="A50" s="87" t="s">
        <v>66</v>
      </c>
      <c r="B50" s="88">
        <v>6.7820000000000005E-2</v>
      </c>
      <c r="C50" s="88">
        <v>0.12149</v>
      </c>
      <c r="D50" s="88">
        <v>0.12633</v>
      </c>
    </row>
    <row r="51" spans="1:4" ht="16.149999999999999" thickTop="1">
      <c r="A51" s="58"/>
    </row>
    <row r="52" spans="1:4" ht="17.850000000000001">
      <c r="A52" s="58" t="s">
        <v>67</v>
      </c>
      <c r="D52" s="89" t="s">
        <v>68</v>
      </c>
    </row>
    <row r="53" spans="1:4" ht="17.850000000000001">
      <c r="A53" s="58" t="s">
        <v>69</v>
      </c>
      <c r="D53" s="89" t="s">
        <v>70</v>
      </c>
    </row>
    <row r="54" spans="1:4" ht="17.850000000000001">
      <c r="A54" s="58" t="s">
        <v>71</v>
      </c>
      <c r="D54" s="89" t="s">
        <v>72</v>
      </c>
    </row>
    <row r="55" spans="1:4" ht="15.55">
      <c r="A55" s="58"/>
    </row>
    <row r="56" spans="1:4" ht="20.75">
      <c r="A56" s="90"/>
    </row>
    <row r="57" spans="1:4" ht="15.55">
      <c r="A57" s="91" t="s">
        <v>73</v>
      </c>
    </row>
    <row r="58" spans="1:4" ht="15.55">
      <c r="A58" s="91"/>
    </row>
    <row r="59" spans="1:4" ht="15.55">
      <c r="A59" s="91" t="s">
        <v>74</v>
      </c>
    </row>
    <row r="60" spans="1:4" ht="15.55">
      <c r="A60" s="91" t="s">
        <v>75</v>
      </c>
    </row>
    <row r="61" spans="1:4" ht="15.55">
      <c r="A61" s="91" t="s">
        <v>76</v>
      </c>
    </row>
    <row r="62" spans="1:4" ht="15.55">
      <c r="A62" s="91" t="s">
        <v>77</v>
      </c>
    </row>
    <row r="63" spans="1:4" ht="15.55">
      <c r="A63" s="91"/>
    </row>
    <row r="64" spans="1:4" ht="15.55">
      <c r="A64" s="91" t="s">
        <v>78</v>
      </c>
    </row>
    <row r="65" spans="1:1" ht="15.55">
      <c r="A65" s="91"/>
    </row>
    <row r="66" spans="1:1" ht="15.55">
      <c r="A66" s="91" t="s">
        <v>79</v>
      </c>
    </row>
    <row r="67" spans="1:1" ht="15.55">
      <c r="A67" s="58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topLeftCell="A13" workbookViewId="0">
      <selection activeCell="B20" sqref="B20"/>
    </sheetView>
  </sheetViews>
  <sheetFormatPr defaultRowHeight="12.7"/>
  <cols>
    <col min="1" max="1" width="27.5546875" customWidth="1"/>
    <col min="2" max="5" width="11.5546875" customWidth="1"/>
    <col min="6" max="6" width="3.33203125" customWidth="1"/>
    <col min="7" max="7" width="14" customWidth="1"/>
    <col min="8" max="8" width="3.5546875" customWidth="1"/>
  </cols>
  <sheetData>
    <row r="1" spans="1:7" ht="17.3">
      <c r="A1" s="92" t="s">
        <v>11</v>
      </c>
      <c r="B1" s="92"/>
      <c r="C1" s="92"/>
      <c r="D1" s="92"/>
      <c r="E1" s="92"/>
      <c r="F1" s="92"/>
      <c r="G1" s="92"/>
    </row>
    <row r="2" spans="1:7" ht="15.55">
      <c r="A2" s="1"/>
    </row>
    <row r="3" spans="1:7" ht="15.55">
      <c r="A3" s="3" t="s">
        <v>9</v>
      </c>
    </row>
    <row r="4" spans="1:7" ht="15.55">
      <c r="A4" s="5" t="s">
        <v>10</v>
      </c>
      <c r="B4" s="7">
        <v>0.21</v>
      </c>
    </row>
    <row r="5" spans="1:7" ht="15.55">
      <c r="A5" s="1"/>
    </row>
    <row r="6" spans="1:7" ht="15.55">
      <c r="A6" s="1"/>
    </row>
    <row r="7" spans="1:7" ht="15.55">
      <c r="A7" s="2"/>
    </row>
    <row r="8" spans="1:7" ht="15.55">
      <c r="A8" s="3" t="s">
        <v>0</v>
      </c>
    </row>
    <row r="9" spans="1:7" ht="16.149999999999999" thickBot="1">
      <c r="A9" s="4"/>
    </row>
    <row r="10" spans="1:7" ht="16.149999999999999" thickBot="1">
      <c r="A10" s="10"/>
      <c r="B10" s="22" t="s">
        <v>1</v>
      </c>
      <c r="C10" s="22" t="s">
        <v>2</v>
      </c>
      <c r="D10" s="22" t="s">
        <v>3</v>
      </c>
      <c r="E10" s="23" t="s">
        <v>4</v>
      </c>
      <c r="F10" s="26"/>
      <c r="G10" s="22" t="s">
        <v>5</v>
      </c>
    </row>
    <row r="11" spans="1:7" ht="15.55">
      <c r="A11" s="11" t="s">
        <v>7</v>
      </c>
      <c r="B11" s="12">
        <v>100000</v>
      </c>
      <c r="C11" s="13">
        <f>B11/B13</f>
        <v>0.25</v>
      </c>
      <c r="D11" s="13">
        <v>0.08</v>
      </c>
      <c r="E11" s="24">
        <f>D11</f>
        <v>0.08</v>
      </c>
      <c r="F11" s="27"/>
      <c r="G11" s="14">
        <f>C11*E11</f>
        <v>0.02</v>
      </c>
    </row>
    <row r="12" spans="1:7" ht="16.149999999999999" thickBot="1">
      <c r="A12" s="15" t="s">
        <v>6</v>
      </c>
      <c r="B12" s="32">
        <v>300000</v>
      </c>
      <c r="C12" s="16">
        <f>B12/B13</f>
        <v>0.75</v>
      </c>
      <c r="D12" s="16">
        <v>0.06</v>
      </c>
      <c r="E12" s="25">
        <f>D12*(1-B4)</f>
        <v>4.7399999999999998E-2</v>
      </c>
      <c r="F12" s="28"/>
      <c r="G12" s="17">
        <f>C12*E12</f>
        <v>3.5549999999999998E-2</v>
      </c>
    </row>
    <row r="13" spans="1:7" ht="16.149999999999999" thickBot="1">
      <c r="A13" s="18" t="s">
        <v>8</v>
      </c>
      <c r="B13" s="19">
        <f>SUM(B11:B12)</f>
        <v>400000</v>
      </c>
      <c r="C13" s="20">
        <f>SUM(C11:C11)</f>
        <v>0.25</v>
      </c>
      <c r="D13" s="29"/>
      <c r="E13" s="30"/>
      <c r="F13" s="31"/>
      <c r="G13" s="21">
        <f>SUM(G11:G12)</f>
        <v>5.5550000000000002E-2</v>
      </c>
    </row>
    <row r="14" spans="1:7" ht="15.55">
      <c r="A14" s="4"/>
    </row>
    <row r="15" spans="1:7" ht="15.55">
      <c r="A15" s="3"/>
    </row>
    <row r="16" spans="1:7" ht="15.55">
      <c r="A16" s="6"/>
    </row>
    <row r="17" spans="1:14" ht="15.55">
      <c r="A17" s="6"/>
    </row>
    <row r="18" spans="1:14" ht="15.55">
      <c r="A18" s="4" t="s">
        <v>13</v>
      </c>
      <c r="B18" s="9">
        <v>0.05</v>
      </c>
      <c r="J18" s="59">
        <v>0.02</v>
      </c>
      <c r="L18">
        <v>1.5</v>
      </c>
      <c r="M18" s="59">
        <v>0.04</v>
      </c>
      <c r="N18" s="59">
        <f>L18*M18+J18</f>
        <v>0.08</v>
      </c>
    </row>
    <row r="19" spans="1:14" ht="15.55">
      <c r="A19" s="6"/>
      <c r="B19" s="4"/>
    </row>
    <row r="20" spans="1:14" ht="15.55">
      <c r="A20" s="6" t="s">
        <v>12</v>
      </c>
      <c r="B20" s="9">
        <f>((1+G13)/(1+0.1))-1</f>
        <v>-4.040909090909095E-2</v>
      </c>
    </row>
    <row r="21" spans="1:14">
      <c r="B21" s="8"/>
    </row>
  </sheetData>
  <mergeCells count="1">
    <mergeCell ref="A1:G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topLeftCell="A4" workbookViewId="0">
      <selection activeCell="K14" sqref="K14"/>
    </sheetView>
  </sheetViews>
  <sheetFormatPr defaultRowHeight="12.7"/>
  <cols>
    <col min="1" max="1" width="50.5546875" customWidth="1"/>
    <col min="11" max="11" width="9.6640625" bestFit="1" customWidth="1"/>
  </cols>
  <sheetData>
    <row r="2" spans="1:14" ht="14.4">
      <c r="A2" s="36" t="s">
        <v>24</v>
      </c>
      <c r="B2" s="34"/>
      <c r="C2" s="34"/>
      <c r="D2" s="34"/>
      <c r="E2" s="34"/>
      <c r="F2" s="34"/>
      <c r="G2" s="34"/>
      <c r="H2" s="33"/>
    </row>
    <row r="3" spans="1:14" ht="14.4">
      <c r="A3" s="33"/>
      <c r="B3" s="34"/>
      <c r="C3" s="34"/>
      <c r="D3" s="34"/>
      <c r="E3" s="34"/>
      <c r="F3" s="34"/>
      <c r="G3" s="34"/>
      <c r="H3" s="33"/>
    </row>
    <row r="4" spans="1:14" ht="14.4">
      <c r="A4" s="33" t="s">
        <v>25</v>
      </c>
      <c r="B4" s="50" t="e">
        <f>#REF!/B5</f>
        <v>#REF!</v>
      </c>
      <c r="C4" s="34" t="s">
        <v>26</v>
      </c>
      <c r="D4" s="34"/>
      <c r="E4" s="34"/>
      <c r="F4" s="34"/>
      <c r="G4" s="34"/>
      <c r="H4" s="33"/>
    </row>
    <row r="5" spans="1:14" ht="14.4">
      <c r="A5" s="37" t="s">
        <v>27</v>
      </c>
      <c r="B5" s="50">
        <v>1.5</v>
      </c>
      <c r="C5" s="34" t="s">
        <v>28</v>
      </c>
      <c r="D5" s="34"/>
      <c r="E5" s="34"/>
      <c r="F5" s="34"/>
      <c r="G5" s="34"/>
      <c r="H5" s="33"/>
    </row>
    <row r="6" spans="1:14" ht="14.4">
      <c r="A6" s="37" t="s">
        <v>29</v>
      </c>
      <c r="B6" s="38">
        <v>0.04</v>
      </c>
      <c r="C6" s="34"/>
      <c r="D6" s="34"/>
      <c r="E6" s="34"/>
      <c r="F6" s="34"/>
      <c r="G6" s="34"/>
      <c r="H6" s="37"/>
    </row>
    <row r="7" spans="1:14" ht="14.4">
      <c r="A7" s="37" t="s">
        <v>14</v>
      </c>
      <c r="B7" s="38">
        <v>7.0000000000000007E-2</v>
      </c>
      <c r="C7" s="34"/>
      <c r="D7" s="34"/>
      <c r="E7" s="34"/>
      <c r="F7" s="34"/>
      <c r="G7" s="34"/>
      <c r="H7" s="37"/>
    </row>
    <row r="8" spans="1:14" ht="14.4">
      <c r="A8" s="37" t="s">
        <v>30</v>
      </c>
      <c r="B8" s="35">
        <v>1</v>
      </c>
      <c r="C8" s="34" t="s">
        <v>31</v>
      </c>
      <c r="D8" s="34"/>
      <c r="E8" s="34"/>
      <c r="F8" s="34"/>
      <c r="G8" s="34"/>
      <c r="H8" s="37"/>
    </row>
    <row r="9" spans="1:14" ht="14.4">
      <c r="A9" s="33" t="s">
        <v>15</v>
      </c>
      <c r="B9" s="38">
        <v>0.3</v>
      </c>
      <c r="C9" s="39"/>
      <c r="D9" s="39"/>
      <c r="E9" s="39"/>
      <c r="F9" s="39"/>
      <c r="G9" s="39"/>
      <c r="H9" s="37"/>
    </row>
    <row r="10" spans="1:14" ht="14.4">
      <c r="A10" s="33"/>
      <c r="B10" s="38">
        <v>0.3</v>
      </c>
      <c r="C10" s="39"/>
      <c r="D10" s="39"/>
      <c r="E10" s="39"/>
      <c r="F10" s="39"/>
      <c r="G10" s="39"/>
      <c r="H10" s="37"/>
    </row>
    <row r="11" spans="1:14" ht="14.4">
      <c r="A11" s="33"/>
      <c r="B11" s="38">
        <v>0.4</v>
      </c>
      <c r="C11" s="39"/>
      <c r="D11" s="39"/>
      <c r="E11" s="39"/>
      <c r="F11" s="39"/>
      <c r="G11" s="39"/>
      <c r="H11" s="37"/>
    </row>
    <row r="12" spans="1:14" ht="14.4">
      <c r="A12" s="33" t="s">
        <v>32</v>
      </c>
      <c r="B12" s="51">
        <v>1.4999999999999999E-2</v>
      </c>
      <c r="C12" s="39" t="s">
        <v>33</v>
      </c>
      <c r="D12" s="39"/>
      <c r="E12" s="39"/>
      <c r="F12" s="39"/>
      <c r="G12" s="39"/>
      <c r="H12" s="37"/>
      <c r="J12">
        <v>1000000</v>
      </c>
      <c r="K12">
        <v>-230000</v>
      </c>
      <c r="L12">
        <v>-230000</v>
      </c>
      <c r="M12">
        <v>-230000</v>
      </c>
      <c r="N12">
        <v>-328698</v>
      </c>
    </row>
    <row r="13" spans="1:14" ht="14.4">
      <c r="A13" s="33" t="s">
        <v>16</v>
      </c>
      <c r="B13" s="38">
        <v>0.04</v>
      </c>
      <c r="C13" s="34"/>
      <c r="D13" s="34"/>
      <c r="E13" s="34"/>
      <c r="F13" s="34"/>
      <c r="G13" s="34"/>
      <c r="H13" s="37"/>
    </row>
    <row r="14" spans="1:14" ht="15" thickBot="1">
      <c r="A14" s="33"/>
      <c r="B14" s="34"/>
      <c r="C14" s="34"/>
      <c r="D14" s="34"/>
      <c r="E14" s="34"/>
      <c r="F14" s="34"/>
      <c r="G14" s="34"/>
      <c r="H14" s="37"/>
      <c r="K14" s="60">
        <f>NPV(0.01,K12:N12)+J12</f>
        <v>7701.0850650094217</v>
      </c>
    </row>
    <row r="15" spans="1:14" ht="15.55" thickTop="1" thickBot="1">
      <c r="A15" s="40"/>
      <c r="B15" s="41">
        <v>0</v>
      </c>
      <c r="C15" s="42">
        <v>1</v>
      </c>
      <c r="D15" s="42">
        <v>2</v>
      </c>
      <c r="E15" s="42">
        <v>3</v>
      </c>
      <c r="F15" s="34"/>
      <c r="G15" s="34"/>
      <c r="H15" s="33"/>
    </row>
    <row r="16" spans="1:14" ht="16.149999999999999" thickTop="1">
      <c r="A16" s="43" t="s">
        <v>34</v>
      </c>
      <c r="B16" s="44">
        <f>B5</f>
        <v>1.5</v>
      </c>
      <c r="C16" s="52">
        <f>B16*(1+$B$39)</f>
        <v>1.5</v>
      </c>
      <c r="D16" s="52">
        <f>C16*(1+$B$39)</f>
        <v>1.5</v>
      </c>
      <c r="E16" s="53">
        <f>D16*(1+$B$39)</f>
        <v>1.5</v>
      </c>
      <c r="F16" s="34"/>
      <c r="G16" s="34"/>
      <c r="H16" s="33"/>
    </row>
    <row r="17" spans="1:8" ht="15.55">
      <c r="A17" s="43" t="s">
        <v>17</v>
      </c>
      <c r="B17" s="44" t="e">
        <f>B4</f>
        <v>#REF!</v>
      </c>
      <c r="C17" s="54"/>
      <c r="D17" s="54"/>
      <c r="E17" s="54"/>
      <c r="F17" s="34"/>
      <c r="G17" s="34"/>
      <c r="H17" s="33"/>
    </row>
    <row r="18" spans="1:8" ht="15.55">
      <c r="A18" s="43" t="s">
        <v>18</v>
      </c>
      <c r="B18" s="54"/>
      <c r="C18" s="44" t="e">
        <f>B17</f>
        <v>#REF!</v>
      </c>
      <c r="D18" s="44" t="e">
        <f>C21</f>
        <v>#REF!</v>
      </c>
      <c r="E18" s="44" t="e">
        <f>D21</f>
        <v>#REF!</v>
      </c>
      <c r="F18" s="34"/>
      <c r="G18" s="34"/>
      <c r="H18" s="33"/>
    </row>
    <row r="19" spans="1:8" ht="15.55">
      <c r="A19" s="43" t="s">
        <v>19</v>
      </c>
      <c r="B19" s="54"/>
      <c r="C19" s="44" t="e">
        <f>C18*B9</f>
        <v>#REF!</v>
      </c>
      <c r="D19" s="44" t="e">
        <f>B17*B10</f>
        <v>#REF!</v>
      </c>
      <c r="E19" s="44" t="e">
        <f>B17*B11</f>
        <v>#REF!</v>
      </c>
      <c r="F19" s="34"/>
      <c r="G19" s="34"/>
      <c r="H19" s="33"/>
    </row>
    <row r="20" spans="1:8" ht="15.55">
      <c r="A20" s="43" t="s">
        <v>20</v>
      </c>
      <c r="B20" s="54"/>
      <c r="C20" s="44" t="e">
        <f>C18*$B$40</f>
        <v>#REF!</v>
      </c>
      <c r="D20" s="44" t="e">
        <f>D18*$B$40</f>
        <v>#REF!</v>
      </c>
      <c r="E20" s="44" t="e">
        <f>E18*$B$40</f>
        <v>#REF!</v>
      </c>
      <c r="F20" s="34"/>
      <c r="G20" s="34"/>
      <c r="H20" s="33"/>
    </row>
    <row r="21" spans="1:8" ht="15.55">
      <c r="A21" s="55" t="s">
        <v>35</v>
      </c>
      <c r="B21" s="56"/>
      <c r="C21" s="57" t="e">
        <f>C18-C19</f>
        <v>#REF!</v>
      </c>
      <c r="D21" s="57" t="e">
        <f>D18-D19</f>
        <v>#REF!</v>
      </c>
      <c r="E21" s="57" t="e">
        <f>E18-E19</f>
        <v>#REF!</v>
      </c>
      <c r="F21" s="34"/>
      <c r="G21" s="34"/>
      <c r="H21" s="33"/>
    </row>
    <row r="22" spans="1:8" ht="15.55">
      <c r="A22" s="43" t="s">
        <v>36</v>
      </c>
      <c r="B22" s="44" t="e">
        <f>B17*B16</f>
        <v>#REF!</v>
      </c>
      <c r="C22" s="45"/>
      <c r="D22" s="45"/>
      <c r="E22" s="45"/>
      <c r="F22" s="34"/>
      <c r="G22" s="34"/>
      <c r="H22" s="33"/>
    </row>
    <row r="23" spans="1:8" ht="15.55">
      <c r="A23" s="43" t="s">
        <v>37</v>
      </c>
      <c r="B23" s="45"/>
      <c r="C23" s="44" t="e">
        <f>C19*C16</f>
        <v>#REF!</v>
      </c>
      <c r="D23" s="44" t="e">
        <f>D19*D16</f>
        <v>#REF!</v>
      </c>
      <c r="E23" s="44" t="e">
        <f>E19*E16</f>
        <v>#REF!</v>
      </c>
      <c r="F23" s="34"/>
      <c r="G23" s="34"/>
      <c r="H23" s="33"/>
    </row>
    <row r="24" spans="1:8" ht="15.55">
      <c r="A24" s="43" t="s">
        <v>38</v>
      </c>
      <c r="B24" s="45"/>
      <c r="C24" s="44" t="e">
        <f>C20*C16</f>
        <v>#REF!</v>
      </c>
      <c r="D24" s="44" t="e">
        <f>D20*D16</f>
        <v>#REF!</v>
      </c>
      <c r="E24" s="44" t="e">
        <f>E20*E16</f>
        <v>#REF!</v>
      </c>
      <c r="F24" s="34"/>
      <c r="G24" s="34"/>
      <c r="H24" s="33"/>
    </row>
    <row r="25" spans="1:8" ht="15.55">
      <c r="A25" s="43" t="s">
        <v>39</v>
      </c>
      <c r="B25" s="45"/>
      <c r="C25" s="44" t="e">
        <f>C24*$B$6</f>
        <v>#REF!</v>
      </c>
      <c r="D25" s="44" t="e">
        <f>D24*$B$6</f>
        <v>#REF!</v>
      </c>
      <c r="E25" s="44" t="e">
        <f>E24*$B$6</f>
        <v>#REF!</v>
      </c>
      <c r="F25" s="34"/>
      <c r="G25" s="34"/>
      <c r="H25" s="33"/>
    </row>
    <row r="26" spans="1:8" ht="15.55">
      <c r="A26" s="43" t="s">
        <v>40</v>
      </c>
      <c r="B26" s="45"/>
      <c r="C26" s="44" t="e">
        <f>(C16-B16)*C18</f>
        <v>#REF!</v>
      </c>
      <c r="D26" s="44" t="e">
        <f>(D16-C16)*D18</f>
        <v>#REF!</v>
      </c>
      <c r="E26" s="44" t="e">
        <f>(E16-D16)*E18</f>
        <v>#REF!</v>
      </c>
      <c r="F26" s="34"/>
      <c r="G26" s="34"/>
      <c r="H26" s="33"/>
    </row>
    <row r="27" spans="1:8" ht="15.55">
      <c r="A27" s="43" t="s">
        <v>41</v>
      </c>
      <c r="B27" s="45"/>
      <c r="C27" s="44" t="e">
        <f>C26*$B$6</f>
        <v>#REF!</v>
      </c>
      <c r="D27" s="44" t="e">
        <f>D26*$B$6</f>
        <v>#REF!</v>
      </c>
      <c r="E27" s="44" t="e">
        <f>E26*$B$6</f>
        <v>#REF!</v>
      </c>
      <c r="F27" s="34"/>
      <c r="G27" s="34"/>
      <c r="H27" s="33"/>
    </row>
    <row r="28" spans="1:8" ht="15.55">
      <c r="A28" s="43" t="s">
        <v>42</v>
      </c>
      <c r="B28" s="45" t="e">
        <f>B30*B13</f>
        <v>#REF!</v>
      </c>
      <c r="C28" s="44" t="e">
        <f>C24*$B$46</f>
        <v>#REF!</v>
      </c>
      <c r="D28" s="44" t="e">
        <f>D24*$B$46</f>
        <v>#REF!</v>
      </c>
      <c r="E28" s="44" t="e">
        <f>E24*$B$46</f>
        <v>#REF!</v>
      </c>
      <c r="F28" s="34"/>
      <c r="G28" s="34"/>
      <c r="H28" s="33"/>
    </row>
    <row r="29" spans="1:8" ht="15.55">
      <c r="A29" s="43" t="s">
        <v>43</v>
      </c>
      <c r="B29" s="45"/>
      <c r="C29" s="44" t="e">
        <f>C28*$B$6+$B$61/3*$B$6</f>
        <v>#REF!</v>
      </c>
      <c r="D29" s="44" t="e">
        <f>D28*$B$6+$B$61/3*$B$6</f>
        <v>#REF!</v>
      </c>
      <c r="E29" s="44" t="e">
        <f>E28*$B$6+$B$61/3*$B$6</f>
        <v>#REF!</v>
      </c>
      <c r="F29" s="34"/>
      <c r="G29" s="34"/>
      <c r="H29" s="33"/>
    </row>
    <row r="30" spans="1:8" ht="14.4">
      <c r="A30" s="43" t="s">
        <v>44</v>
      </c>
      <c r="B30" s="44" t="e">
        <f>B22*B12</f>
        <v>#REF!</v>
      </c>
      <c r="C30" s="44"/>
      <c r="D30" s="44"/>
      <c r="E30" s="44"/>
      <c r="F30" s="34"/>
      <c r="G30" s="34"/>
      <c r="H30" s="33"/>
    </row>
    <row r="31" spans="1:8" ht="17.3" thickBot="1">
      <c r="A31" s="43" t="s">
        <v>45</v>
      </c>
      <c r="B31" s="44"/>
      <c r="C31" s="44">
        <f>$B$63/3*$B$6</f>
        <v>0</v>
      </c>
      <c r="D31" s="44">
        <f>$B$63/3*$B$6</f>
        <v>0</v>
      </c>
      <c r="E31" s="44">
        <f>$B$63/3*$B$6</f>
        <v>0</v>
      </c>
      <c r="F31" s="34"/>
      <c r="G31" s="48" t="s">
        <v>22</v>
      </c>
      <c r="H31" s="34" t="e">
        <f>SUM(B34:E34)</f>
        <v>#REF!</v>
      </c>
    </row>
    <row r="32" spans="1:8" ht="15.55" thickTop="1" thickBot="1">
      <c r="A32" s="46" t="s">
        <v>46</v>
      </c>
      <c r="B32" s="47" t="e">
        <f>B22-B23-B24+B25+B27-B28+B29-B30+B31</f>
        <v>#REF!</v>
      </c>
      <c r="C32" s="47" t="e">
        <f>C22-C23-C24+C25+C27-C28+C29-C30+C31</f>
        <v>#REF!</v>
      </c>
      <c r="D32" s="47" t="e">
        <f>D22-D23-D24+D25+D27-D28+D29-D30+D31</f>
        <v>#REF!</v>
      </c>
      <c r="E32" s="47" t="e">
        <f>E22-E23-E24+E25+E27-E28+E29-E30+E31</f>
        <v>#REF!</v>
      </c>
      <c r="F32" s="34"/>
      <c r="G32" s="48" t="s">
        <v>23</v>
      </c>
      <c r="H32" s="49" t="e">
        <f>IRR(B32:E32,0.8)</f>
        <v>#VALUE!</v>
      </c>
    </row>
    <row r="33" spans="1:8" ht="15.55" thickTop="1" thickBot="1">
      <c r="A33" s="33"/>
      <c r="B33" s="34"/>
      <c r="C33" s="34"/>
      <c r="D33" s="34"/>
      <c r="E33" s="34"/>
      <c r="F33" s="34"/>
      <c r="G33" s="34"/>
      <c r="H33" s="33"/>
    </row>
    <row r="34" spans="1:8" ht="15.55" thickTop="1" thickBot="1">
      <c r="A34" s="46" t="s">
        <v>21</v>
      </c>
      <c r="B34" s="47" t="e">
        <f>B32/(1+$B$40)^B15</f>
        <v>#REF!</v>
      </c>
      <c r="C34" s="47" t="e">
        <f>C32/(1+$B$40)^C15</f>
        <v>#REF!</v>
      </c>
      <c r="D34" s="47" t="e">
        <f>D32/(1+$B$40)^D15</f>
        <v>#REF!</v>
      </c>
      <c r="E34" s="47" t="e">
        <f>E32/(1+$B$40)^E15</f>
        <v>#REF!</v>
      </c>
      <c r="F34" s="34"/>
      <c r="G34" s="34"/>
      <c r="H34" s="33"/>
    </row>
    <row r="35" spans="1:8" ht="13.2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5.2</vt:lpstr>
      <vt:lpstr>5.1</vt:lpstr>
      <vt:lpstr>Folha3</vt:lpstr>
      <vt:lpstr>'5.2'!OLE_LINK15</vt:lpstr>
      <vt:lpstr>'5.2'!OLE_LINK19</vt:lpstr>
    </vt:vector>
  </TitlesOfParts>
  <Company>RITA CORREIA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CORREIA</dc:creator>
  <cp:lastModifiedBy>Jozé Correia</cp:lastModifiedBy>
  <dcterms:created xsi:type="dcterms:W3CDTF">2003-05-07T18:06:00Z</dcterms:created>
  <dcterms:modified xsi:type="dcterms:W3CDTF">2023-11-08T11:22:22Z</dcterms:modified>
</cp:coreProperties>
</file>